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athyM\"/>
    </mc:Choice>
  </mc:AlternateContent>
  <bookViews>
    <workbookView xWindow="0" yWindow="0" windowWidth="21576" windowHeight="8052"/>
  </bookViews>
  <sheets>
    <sheet name="Comparison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4" i="8" l="1"/>
  <c r="S113" i="8" l="1"/>
  <c r="S114" i="8"/>
  <c r="S112" i="8"/>
  <c r="N114" i="8"/>
  <c r="N113" i="8"/>
  <c r="N112" i="8"/>
  <c r="D113" i="8"/>
  <c r="D112" i="8"/>
  <c r="O73" i="8"/>
  <c r="O75" i="8" s="1"/>
  <c r="O76" i="8" s="1"/>
  <c r="O77" i="8" s="1"/>
  <c r="O78" i="8" s="1"/>
  <c r="N83" i="8" s="1"/>
  <c r="T143" i="8" l="1"/>
  <c r="S148" i="8"/>
  <c r="J148" i="8"/>
  <c r="D148" i="8"/>
  <c r="J137" i="8"/>
  <c r="B121" i="8"/>
  <c r="D139" i="8" l="1"/>
  <c r="D149" i="8"/>
  <c r="S137" i="8"/>
  <c r="S138" i="8"/>
  <c r="D137" i="8"/>
  <c r="S139" i="8"/>
  <c r="S149" i="8" s="1"/>
  <c r="D138" i="8"/>
  <c r="J147" i="8"/>
  <c r="J149" i="8"/>
  <c r="S103" i="8"/>
  <c r="B92" i="8"/>
  <c r="S73" i="8"/>
  <c r="S83" i="8" s="1"/>
  <c r="J73" i="8"/>
  <c r="J83" i="8" s="1"/>
  <c r="D73" i="8"/>
  <c r="D83" i="8" s="1"/>
  <c r="B66" i="8"/>
  <c r="B60" i="8"/>
  <c r="S111" i="8" l="1"/>
  <c r="N102" i="8"/>
  <c r="N103" i="8"/>
  <c r="S72" i="8"/>
  <c r="N74" i="8"/>
  <c r="N72" i="8"/>
  <c r="N82" i="8" s="1"/>
  <c r="D140" i="8"/>
  <c r="D141" i="8" s="1"/>
  <c r="D142" i="8" s="1"/>
  <c r="D143" i="8" s="1"/>
  <c r="D150" i="8" s="1"/>
  <c r="D147" i="8"/>
  <c r="S140" i="8"/>
  <c r="S141" i="8" s="1"/>
  <c r="S142" i="8" s="1"/>
  <c r="S143" i="8" s="1"/>
  <c r="S150" i="8" s="1"/>
  <c r="S147" i="8"/>
  <c r="J103" i="8"/>
  <c r="D103" i="8"/>
  <c r="D102" i="8"/>
  <c r="J102" i="8"/>
  <c r="S102" i="8"/>
  <c r="D111" i="8"/>
  <c r="J111" i="8"/>
  <c r="D74" i="8"/>
  <c r="D72" i="8"/>
  <c r="D82" i="8"/>
  <c r="J82" i="8"/>
  <c r="S74" i="8"/>
  <c r="S82" i="8"/>
  <c r="J72" i="8"/>
  <c r="J75" i="8" s="1"/>
  <c r="J76" i="8" s="1"/>
  <c r="J77" i="8" s="1"/>
  <c r="J78" i="8" s="1"/>
  <c r="J84" i="8" s="1"/>
  <c r="B38" i="8"/>
  <c r="B34" i="8"/>
  <c r="B6" i="8"/>
  <c r="N15" i="8" s="1"/>
  <c r="N111" i="8" l="1"/>
  <c r="N104" i="8"/>
  <c r="N105" i="8" s="1"/>
  <c r="N106" i="8" s="1"/>
  <c r="N107" i="8" s="1"/>
  <c r="S75" i="8"/>
  <c r="S76" i="8" s="1"/>
  <c r="S77" i="8" s="1"/>
  <c r="S78" i="8" s="1"/>
  <c r="N75" i="8"/>
  <c r="N76" i="8" s="1"/>
  <c r="N77" i="8" s="1"/>
  <c r="D151" i="8"/>
  <c r="J138" i="8"/>
  <c r="J140" i="8" s="1"/>
  <c r="J141" i="8" s="1"/>
  <c r="J142" i="8" s="1"/>
  <c r="J143" i="8" s="1"/>
  <c r="J150" i="8" s="1"/>
  <c r="J151" i="8" s="1"/>
  <c r="N43" i="8"/>
  <c r="N52" i="8" s="1"/>
  <c r="N44" i="8"/>
  <c r="J104" i="8"/>
  <c r="J105" i="8" s="1"/>
  <c r="J106" i="8" s="1"/>
  <c r="J107" i="8" s="1"/>
  <c r="J112" i="8" s="1"/>
  <c r="J114" i="8" s="1"/>
  <c r="S151" i="8"/>
  <c r="N26" i="8"/>
  <c r="J43" i="8"/>
  <c r="J45" i="8" s="1"/>
  <c r="S26" i="8"/>
  <c r="S104" i="8"/>
  <c r="S105" i="8" s="1"/>
  <c r="S106" i="8" s="1"/>
  <c r="S107" i="8" s="1"/>
  <c r="D104" i="8"/>
  <c r="D105" i="8" s="1"/>
  <c r="D106" i="8" s="1"/>
  <c r="D107" i="8" s="1"/>
  <c r="D44" i="8"/>
  <c r="D52" i="8"/>
  <c r="D75" i="8"/>
  <c r="D76" i="8" s="1"/>
  <c r="D77" i="8" s="1"/>
  <c r="D78" i="8" s="1"/>
  <c r="D84" i="8" s="1"/>
  <c r="J85" i="8"/>
  <c r="S44" i="8"/>
  <c r="D43" i="8"/>
  <c r="S52" i="8"/>
  <c r="S43" i="8"/>
  <c r="J52" i="8"/>
  <c r="J26" i="8"/>
  <c r="B10" i="8"/>
  <c r="D15" i="8"/>
  <c r="B4" i="8"/>
  <c r="N45" i="8" l="1"/>
  <c r="N46" i="8" s="1"/>
  <c r="N47" i="8" s="1"/>
  <c r="N48" i="8" s="1"/>
  <c r="S84" i="8"/>
  <c r="S85" i="8" s="1"/>
  <c r="D85" i="8"/>
  <c r="N78" i="8"/>
  <c r="N84" i="8" s="1"/>
  <c r="N85" i="8" s="1"/>
  <c r="N17" i="8"/>
  <c r="N16" i="8"/>
  <c r="J25" i="8"/>
  <c r="D45" i="8"/>
  <c r="D46" i="8" s="1"/>
  <c r="D47" i="8" s="1"/>
  <c r="D48" i="8" s="1"/>
  <c r="S45" i="8"/>
  <c r="S46" i="8" s="1"/>
  <c r="S47" i="8" s="1"/>
  <c r="S48" i="8" s="1"/>
  <c r="J46" i="8"/>
  <c r="J47" i="8" s="1"/>
  <c r="J48" i="8" s="1"/>
  <c r="J53" i="8" s="1"/>
  <c r="J54" i="8" s="1"/>
  <c r="D17" i="8"/>
  <c r="S17" i="8"/>
  <c r="D25" i="8"/>
  <c r="S25" i="8"/>
  <c r="S16" i="8"/>
  <c r="D16" i="8"/>
  <c r="J16" i="8"/>
  <c r="D26" i="8"/>
  <c r="J15" i="8"/>
  <c r="S15" i="8"/>
  <c r="S53" i="8" l="1"/>
  <c r="S54" i="8" s="1"/>
  <c r="D53" i="8"/>
  <c r="D54" i="8" s="1"/>
  <c r="N53" i="8"/>
  <c r="N54" i="8" s="1"/>
  <c r="N25" i="8"/>
  <c r="N18" i="8"/>
  <c r="N19" i="8" s="1"/>
  <c r="D18" i="8"/>
  <c r="D19" i="8" s="1"/>
  <c r="D20" i="8" s="1"/>
  <c r="D21" i="8" s="1"/>
  <c r="D27" i="8" s="1"/>
  <c r="S18" i="8"/>
  <c r="S19" i="8" s="1"/>
  <c r="S20" i="8" s="1"/>
  <c r="S21" i="8" s="1"/>
  <c r="J18" i="8"/>
  <c r="J19" i="8" s="1"/>
  <c r="J20" i="8" s="1"/>
  <c r="J21" i="8" s="1"/>
  <c r="J27" i="8" s="1"/>
  <c r="J28" i="8" s="1"/>
  <c r="S27" i="8" l="1"/>
  <c r="S28" i="8" s="1"/>
  <c r="N20" i="8"/>
  <c r="N21" i="8" s="1"/>
  <c r="N27" i="8" s="1"/>
  <c r="N28" i="8" s="1"/>
  <c r="D28" i="8"/>
</calcChain>
</file>

<file path=xl/sharedStrings.xml><?xml version="1.0" encoding="utf-8"?>
<sst xmlns="http://schemas.openxmlformats.org/spreadsheetml/2006/main" count="424" uniqueCount="95">
  <si>
    <t>S/M Rate</t>
  </si>
  <si>
    <t>Regular Rate for Week</t>
  </si>
  <si>
    <t>Hours per PP</t>
  </si>
  <si>
    <t>Hourly Rate (S/M rate)</t>
  </si>
  <si>
    <t>SR per PP by week</t>
  </si>
  <si>
    <t>Total Comp for week</t>
  </si>
  <si>
    <t>Special Rate Per S/M PP</t>
  </si>
  <si>
    <t>Original FLSA Calculation</t>
  </si>
  <si>
    <t>DOL Method</t>
  </si>
  <si>
    <t>(divided by 50)</t>
  </si>
  <si>
    <t>Premium Pay</t>
  </si>
  <si>
    <t>Overtime Hours</t>
  </si>
  <si>
    <t>Overtime Premium Rate for Week</t>
  </si>
  <si>
    <t>Special Rate per Week</t>
  </si>
  <si>
    <t>Regular Earnings per Week</t>
  </si>
  <si>
    <t>40*24.999</t>
  </si>
  <si>
    <t>Pay for extra hours</t>
  </si>
  <si>
    <t>OT Prem Pay</t>
  </si>
  <si>
    <t>Total Comp</t>
  </si>
  <si>
    <t>10*24.999</t>
  </si>
  <si>
    <t>Total hours physically worked</t>
  </si>
  <si>
    <t>Hours expected per week</t>
  </si>
  <si>
    <t>Regular  comp</t>
  </si>
  <si>
    <t>comp for additional time</t>
  </si>
  <si>
    <t>(divided by 40)</t>
  </si>
  <si>
    <t>EXAMPLE 2 - No Additional Rates</t>
  </si>
  <si>
    <t>EXAMPLE 1 - With Temp Pay</t>
  </si>
  <si>
    <t>10*15.384</t>
  </si>
  <si>
    <t>10*18.509</t>
  </si>
  <si>
    <t>Summary of Pay</t>
  </si>
  <si>
    <t>EXAMPLE 3 - Shift Diff</t>
  </si>
  <si>
    <t>Special Rate Per Hour</t>
  </si>
  <si>
    <t>Shift Differential</t>
  </si>
  <si>
    <t>Hours at Special Rate</t>
  </si>
  <si>
    <t>20 * .5</t>
  </si>
  <si>
    <t>10 * 24.999</t>
  </si>
  <si>
    <t>20*.5</t>
  </si>
  <si>
    <t>10*12.5</t>
  </si>
  <si>
    <t>29.61*.5</t>
  </si>
  <si>
    <t>30.77*.5</t>
  </si>
  <si>
    <t>37.02*.5</t>
  </si>
  <si>
    <t>10*14.81</t>
  </si>
  <si>
    <t>10*15.38</t>
  </si>
  <si>
    <t>25*.5</t>
  </si>
  <si>
    <t>31.25*.5</t>
  </si>
  <si>
    <t>25.2*.5</t>
  </si>
  <si>
    <t>10*12.6</t>
  </si>
  <si>
    <t>25.25*.5</t>
  </si>
  <si>
    <t>10*12.625</t>
  </si>
  <si>
    <t>10*15.749</t>
  </si>
  <si>
    <t>EXAMPLE 4 - PT EE</t>
  </si>
  <si>
    <t>Overtime Hours over 40</t>
  </si>
  <si>
    <t>Additional Hours Less Than 40</t>
  </si>
  <si>
    <t>30*25.00</t>
  </si>
  <si>
    <t>20 * 25.00</t>
  </si>
  <si>
    <t>20*25.00</t>
  </si>
  <si>
    <t>10*12.50</t>
  </si>
  <si>
    <t>25.00*.5</t>
  </si>
  <si>
    <t>10*25.00</t>
  </si>
  <si>
    <t>10*15.625</t>
  </si>
  <si>
    <t>EXAMPLE 5 - Non-Productive Time and No Additional Rates</t>
  </si>
  <si>
    <t>Non-Productive Time</t>
  </si>
  <si>
    <t>Productive Hours</t>
  </si>
  <si>
    <t>Productive Regular Comp</t>
  </si>
  <si>
    <t>Non-Productive Comp</t>
  </si>
  <si>
    <t>32*24.999</t>
  </si>
  <si>
    <t>(divided by 42)</t>
  </si>
  <si>
    <t>8*24.999</t>
  </si>
  <si>
    <t>2*12.5</t>
  </si>
  <si>
    <t>26.25*.5</t>
  </si>
  <si>
    <t>2*13.12</t>
  </si>
  <si>
    <t>Current CIPPS (hours entered only)</t>
  </si>
  <si>
    <t>Overtime</t>
  </si>
  <si>
    <t>Virginia Overtime Wage Act</t>
  </si>
  <si>
    <t>10*14.807</t>
  </si>
  <si>
    <t>(10*14.807)+(10*24.999)</t>
  </si>
  <si>
    <t>(10*14.80723)+(10*24.999)</t>
  </si>
  <si>
    <t>(10*18.509)+10*24.999)</t>
  </si>
  <si>
    <t>(10*12.50)+(10*24.999)</t>
  </si>
  <si>
    <t>(10*44.4217)+(10*24.999)</t>
  </si>
  <si>
    <t>10*15.624</t>
  </si>
  <si>
    <t>(10*15.624)+(10*24.999)</t>
  </si>
  <si>
    <t>Shift Diff Overtime Hours</t>
  </si>
  <si>
    <t>(divided by 50; divided by 20)</t>
  </si>
  <si>
    <t>25.00*.5;.50*.5)</t>
  </si>
  <si>
    <t>10*12.50; 10*.25</t>
  </si>
  <si>
    <t>20*.5; 10*.25</t>
  </si>
  <si>
    <t>(10*12.60)+(10*24.999)</t>
  </si>
  <si>
    <t>31.50*.5</t>
  </si>
  <si>
    <t>(10*15.749)+(10*24.999)</t>
  </si>
  <si>
    <t>Additional Straight Time</t>
  </si>
  <si>
    <t>(10*12.50)+(10*25.00)</t>
  </si>
  <si>
    <t>(10*15.625)+(10*25.00)</t>
  </si>
  <si>
    <t>no distinction made between</t>
  </si>
  <si>
    <t>productive and non-productive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</si>
</sst>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43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43" fontId="0" fillId="0" borderId="0" xfId="0" applyNumberFormat="1" applyBorder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0" fontId="0" fillId="0" borderId="0" xfId="0" quotePrefix="1" applyBorder="1"/>
    <xf numFmtId="0" fontId="0" fillId="2" borderId="0" xfId="0" applyFill="1"/>
    <xf numFmtId="4" fontId="0" fillId="2" borderId="0" xfId="0" applyNumberFormat="1" applyFill="1"/>
    <xf numFmtId="0" fontId="1" fillId="2" borderId="0" xfId="0" applyFont="1" applyFill="1"/>
    <xf numFmtId="43" fontId="0" fillId="2" borderId="0" xfId="0" applyNumberFormat="1" applyFill="1"/>
    <xf numFmtId="0" fontId="0" fillId="2" borderId="0" xfId="0" quotePrefix="1" applyFill="1"/>
    <xf numFmtId="43" fontId="0" fillId="2" borderId="0" xfId="0" applyNumberFormat="1" applyFill="1" applyBorder="1"/>
    <xf numFmtId="0" fontId="0" fillId="2" borderId="1" xfId="0" applyFill="1" applyBorder="1"/>
    <xf numFmtId="43" fontId="0" fillId="2" borderId="1" xfId="0" applyNumberFormat="1" applyFill="1" applyBorder="1"/>
    <xf numFmtId="0" fontId="0" fillId="3" borderId="0" xfId="0" applyFill="1"/>
    <xf numFmtId="43" fontId="0" fillId="3" borderId="0" xfId="0" applyNumberFormat="1" applyFill="1"/>
    <xf numFmtId="0" fontId="0" fillId="3" borderId="0" xfId="0" quotePrefix="1" applyFill="1"/>
    <xf numFmtId="0" fontId="1" fillId="3" borderId="0" xfId="0" applyFont="1" applyFill="1"/>
    <xf numFmtId="0" fontId="0" fillId="4" borderId="0" xfId="0" applyFill="1"/>
    <xf numFmtId="0" fontId="1" fillId="4" borderId="0" xfId="0" applyFont="1" applyFill="1"/>
    <xf numFmtId="43" fontId="0" fillId="4" borderId="0" xfId="0" applyNumberFormat="1" applyFill="1"/>
    <xf numFmtId="0" fontId="0" fillId="4" borderId="0" xfId="0" quotePrefix="1" applyFill="1"/>
    <xf numFmtId="43" fontId="0" fillId="4" borderId="0" xfId="0" applyNumberFormat="1" applyFill="1" applyBorder="1"/>
    <xf numFmtId="0" fontId="0" fillId="4" borderId="1" xfId="0" applyFill="1" applyBorder="1"/>
    <xf numFmtId="43" fontId="0" fillId="4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tabSelected="1" zoomScale="125" zoomScaleNormal="125" workbookViewId="0">
      <selection activeCell="C2" sqref="C2"/>
    </sheetView>
  </sheetViews>
  <sheetFormatPr defaultRowHeight="14.4" x14ac:dyDescent="0.3"/>
  <cols>
    <col min="1" max="1" width="26.44140625" customWidth="1"/>
    <col min="2" max="2" width="10.88671875" customWidth="1"/>
    <col min="3" max="3" width="28.88671875" style="12" bestFit="1" customWidth="1"/>
    <col min="4" max="4" width="12" style="12" bestFit="1" customWidth="1"/>
    <col min="5" max="5" width="24.6640625" style="12" bestFit="1" customWidth="1"/>
    <col min="7" max="9" width="0" hidden="1" customWidth="1"/>
    <col min="10" max="10" width="12" hidden="1" customWidth="1"/>
    <col min="11" max="12" width="0" hidden="1" customWidth="1"/>
    <col min="13" max="13" width="29.88671875" style="20" bestFit="1" customWidth="1"/>
    <col min="14" max="14" width="9.5546875" style="21" bestFit="1" customWidth="1"/>
    <col min="15" max="15" width="23.5546875" style="20" bestFit="1" customWidth="1"/>
    <col min="16" max="16" width="25.21875" style="20" bestFit="1" customWidth="1"/>
    <col min="17" max="17" width="8.88671875" style="8"/>
    <col min="18" max="18" width="29" style="24" customWidth="1"/>
    <col min="19" max="19" width="12" style="24" bestFit="1" customWidth="1"/>
    <col min="20" max="20" width="22.5546875" style="24" bestFit="1" customWidth="1"/>
    <col min="21" max="21" width="8.88671875" style="8"/>
    <col min="22" max="24" width="8.88671875" style="9"/>
    <col min="25" max="25" width="9.5546875" style="9" bestFit="1" customWidth="1"/>
    <col min="26" max="26" width="14.109375" style="9" bestFit="1" customWidth="1"/>
    <col min="27" max="27" width="8.88671875" style="9"/>
  </cols>
  <sheetData>
    <row r="1" spans="1:25" ht="18" x14ac:dyDescent="0.35">
      <c r="A1" s="6" t="s">
        <v>26</v>
      </c>
    </row>
    <row r="2" spans="1:25" x14ac:dyDescent="0.3">
      <c r="A2" t="s">
        <v>0</v>
      </c>
      <c r="B2">
        <v>2166.67</v>
      </c>
    </row>
    <row r="3" spans="1:25" x14ac:dyDescent="0.3">
      <c r="A3" t="s">
        <v>2</v>
      </c>
      <c r="B3">
        <v>86.67</v>
      </c>
      <c r="M3" s="22"/>
    </row>
    <row r="4" spans="1:25" x14ac:dyDescent="0.3">
      <c r="A4" t="s">
        <v>3</v>
      </c>
      <c r="B4">
        <f>B2/B3</f>
        <v>24.999076958578517</v>
      </c>
    </row>
    <row r="5" spans="1:25" x14ac:dyDescent="0.3">
      <c r="A5" t="s">
        <v>6</v>
      </c>
      <c r="B5">
        <v>500</v>
      </c>
    </row>
    <row r="6" spans="1:25" x14ac:dyDescent="0.3">
      <c r="A6" t="s">
        <v>4</v>
      </c>
      <c r="B6">
        <f>($B$5*24)/52</f>
        <v>230.76923076923077</v>
      </c>
    </row>
    <row r="7" spans="1:25" x14ac:dyDescent="0.3">
      <c r="C7" s="13"/>
    </row>
    <row r="8" spans="1:25" x14ac:dyDescent="0.3">
      <c r="A8" t="s">
        <v>20</v>
      </c>
      <c r="B8">
        <v>50</v>
      </c>
    </row>
    <row r="9" spans="1:25" x14ac:dyDescent="0.3">
      <c r="A9" s="4" t="s">
        <v>21</v>
      </c>
      <c r="B9">
        <v>40</v>
      </c>
      <c r="G9" s="1"/>
    </row>
    <row r="10" spans="1:25" x14ac:dyDescent="0.3">
      <c r="A10" t="s">
        <v>11</v>
      </c>
      <c r="B10">
        <f>B8-B9</f>
        <v>10</v>
      </c>
    </row>
    <row r="13" spans="1:25" x14ac:dyDescent="0.3">
      <c r="C13" s="14" t="s">
        <v>7</v>
      </c>
      <c r="G13" s="5" t="s">
        <v>8</v>
      </c>
      <c r="M13" s="23" t="s">
        <v>71</v>
      </c>
      <c r="R13" s="25" t="s">
        <v>73</v>
      </c>
      <c r="V13" s="10"/>
    </row>
    <row r="15" spans="1:25" x14ac:dyDescent="0.3">
      <c r="C15" s="12" t="s">
        <v>4</v>
      </c>
      <c r="D15" s="15">
        <f>$B$6</f>
        <v>230.76923076923077</v>
      </c>
      <c r="G15" t="s">
        <v>4</v>
      </c>
      <c r="J15" s="3">
        <f>$B$6</f>
        <v>230.76923076923077</v>
      </c>
      <c r="M15" s="20" t="s">
        <v>4</v>
      </c>
      <c r="N15" s="21">
        <f>B6</f>
        <v>230.76923076923077</v>
      </c>
      <c r="R15" s="24" t="s">
        <v>4</v>
      </c>
      <c r="S15" s="26">
        <f>$B$6</f>
        <v>230.76923076923077</v>
      </c>
      <c r="Y15" s="7"/>
    </row>
    <row r="16" spans="1:25" x14ac:dyDescent="0.3">
      <c r="C16" s="12" t="s">
        <v>22</v>
      </c>
      <c r="D16" s="15">
        <f>B9*B4</f>
        <v>999.96307834314064</v>
      </c>
      <c r="E16" s="16" t="s">
        <v>15</v>
      </c>
      <c r="G16" t="s">
        <v>22</v>
      </c>
      <c r="J16" s="3">
        <f>B9*B4</f>
        <v>999.96307834314064</v>
      </c>
      <c r="M16" s="20" t="s">
        <v>22</v>
      </c>
      <c r="N16" s="21">
        <f>B4*B9</f>
        <v>999.96307834314064</v>
      </c>
      <c r="O16" s="22" t="s">
        <v>15</v>
      </c>
      <c r="R16" s="24" t="s">
        <v>22</v>
      </c>
      <c r="S16" s="26">
        <f>B4*B9</f>
        <v>999.96307834314064</v>
      </c>
      <c r="T16" s="27" t="s">
        <v>15</v>
      </c>
      <c r="Y16" s="7"/>
    </row>
    <row r="17" spans="1:26" x14ac:dyDescent="0.3">
      <c r="C17" s="12" t="s">
        <v>23</v>
      </c>
      <c r="D17" s="15">
        <f>B10*B4</f>
        <v>249.99076958578516</v>
      </c>
      <c r="E17" s="16" t="s">
        <v>19</v>
      </c>
      <c r="G17" t="s">
        <v>23</v>
      </c>
      <c r="J17" s="3">
        <v>0</v>
      </c>
      <c r="M17" s="20" t="s">
        <v>23</v>
      </c>
      <c r="N17" s="21">
        <f>B4*B10</f>
        <v>249.99076958578516</v>
      </c>
      <c r="O17" s="22" t="s">
        <v>19</v>
      </c>
      <c r="R17" s="24" t="s">
        <v>23</v>
      </c>
      <c r="S17" s="26">
        <f>B10*B4</f>
        <v>249.99076958578516</v>
      </c>
      <c r="T17" s="27" t="s">
        <v>19</v>
      </c>
      <c r="Y17" s="7"/>
    </row>
    <row r="18" spans="1:26" x14ac:dyDescent="0.3">
      <c r="C18" s="12" t="s">
        <v>5</v>
      </c>
      <c r="D18" s="15">
        <f>SUM(D15:D17)</f>
        <v>1480.7230786981565</v>
      </c>
      <c r="G18" t="s">
        <v>5</v>
      </c>
      <c r="J18" s="3">
        <f>SUM(J15:J17)</f>
        <v>1230.7323091123715</v>
      </c>
      <c r="M18" s="20" t="s">
        <v>5</v>
      </c>
      <c r="N18" s="21">
        <f>SUM(N15:N17)</f>
        <v>1480.7230786981565</v>
      </c>
      <c r="R18" s="24" t="s">
        <v>5</v>
      </c>
      <c r="S18" s="26">
        <f>SUM(S15:S17)</f>
        <v>1480.7230786981565</v>
      </c>
      <c r="Y18" s="7"/>
    </row>
    <row r="19" spans="1:26" x14ac:dyDescent="0.3">
      <c r="C19" s="12" t="s">
        <v>1</v>
      </c>
      <c r="D19" s="15">
        <f>D18/B8</f>
        <v>29.61446157396313</v>
      </c>
      <c r="E19" s="12" t="s">
        <v>9</v>
      </c>
      <c r="G19" t="s">
        <v>1</v>
      </c>
      <c r="J19" s="3">
        <f>(J18*0.025)</f>
        <v>30.768307727809287</v>
      </c>
      <c r="K19" t="s">
        <v>24</v>
      </c>
      <c r="M19" s="20" t="s">
        <v>1</v>
      </c>
      <c r="N19" s="21">
        <f>N18/B8</f>
        <v>29.61446157396313</v>
      </c>
      <c r="O19" s="20" t="s">
        <v>9</v>
      </c>
      <c r="R19" s="24" t="s">
        <v>1</v>
      </c>
      <c r="S19" s="26">
        <f>(S18*0.025)</f>
        <v>37.018076967453915</v>
      </c>
      <c r="T19" s="24" t="s">
        <v>24</v>
      </c>
      <c r="Y19" s="7"/>
    </row>
    <row r="20" spans="1:26" x14ac:dyDescent="0.3">
      <c r="C20" s="12" t="s">
        <v>12</v>
      </c>
      <c r="D20" s="15">
        <f>D19*0.5</f>
        <v>14.807230786981565</v>
      </c>
      <c r="E20" s="16" t="s">
        <v>38</v>
      </c>
      <c r="G20" t="s">
        <v>12</v>
      </c>
      <c r="J20" s="3">
        <f>J19*0.5</f>
        <v>15.384153863904643</v>
      </c>
      <c r="K20" s="2" t="s">
        <v>39</v>
      </c>
      <c r="M20" s="20" t="s">
        <v>12</v>
      </c>
      <c r="N20" s="21">
        <f>N19*0.5</f>
        <v>14.807230786981565</v>
      </c>
      <c r="O20" s="22" t="s">
        <v>38</v>
      </c>
      <c r="R20" s="24" t="s">
        <v>12</v>
      </c>
      <c r="S20" s="26">
        <f>S19*0.5</f>
        <v>18.509038483726957</v>
      </c>
      <c r="T20" s="27" t="s">
        <v>40</v>
      </c>
      <c r="Y20" s="7"/>
      <c r="Z20" s="11"/>
    </row>
    <row r="21" spans="1:26" x14ac:dyDescent="0.3">
      <c r="C21" s="12" t="s">
        <v>10</v>
      </c>
      <c r="D21" s="17">
        <f>D20*B10</f>
        <v>148.07230786981566</v>
      </c>
      <c r="E21" s="16" t="s">
        <v>41</v>
      </c>
      <c r="G21" t="s">
        <v>10</v>
      </c>
      <c r="J21" s="7">
        <f>B10*J20</f>
        <v>153.84153863904643</v>
      </c>
      <c r="K21" s="2" t="s">
        <v>42</v>
      </c>
      <c r="M21" s="20" t="s">
        <v>10</v>
      </c>
      <c r="N21" s="21">
        <f>N20*B10</f>
        <v>148.07230786981566</v>
      </c>
      <c r="O21" s="22" t="s">
        <v>74</v>
      </c>
      <c r="R21" s="24" t="s">
        <v>10</v>
      </c>
      <c r="S21" s="28">
        <f>S20*B10</f>
        <v>185.09038483726957</v>
      </c>
      <c r="T21" s="27" t="s">
        <v>28</v>
      </c>
      <c r="Y21" s="7"/>
      <c r="Z21" s="11"/>
    </row>
    <row r="24" spans="1:26" x14ac:dyDescent="0.3">
      <c r="C24" s="12" t="s">
        <v>29</v>
      </c>
      <c r="G24" t="s">
        <v>29</v>
      </c>
      <c r="M24" s="20" t="s">
        <v>29</v>
      </c>
      <c r="R24" s="24" t="s">
        <v>29</v>
      </c>
    </row>
    <row r="25" spans="1:26" x14ac:dyDescent="0.3">
      <c r="C25" s="12" t="s">
        <v>14</v>
      </c>
      <c r="D25" s="15">
        <f>B4*B9</f>
        <v>999.96307834314064</v>
      </c>
      <c r="E25" s="12" t="s">
        <v>15</v>
      </c>
      <c r="G25" t="s">
        <v>14</v>
      </c>
      <c r="J25" s="3">
        <f>B9*B4</f>
        <v>999.96307834314064</v>
      </c>
      <c r="K25" t="s">
        <v>15</v>
      </c>
      <c r="M25" s="20" t="s">
        <v>14</v>
      </c>
      <c r="N25" s="21">
        <f>N16</f>
        <v>999.96307834314064</v>
      </c>
      <c r="O25" s="22" t="s">
        <v>15</v>
      </c>
      <c r="R25" s="24" t="s">
        <v>14</v>
      </c>
      <c r="S25" s="26">
        <f>B4*B9</f>
        <v>999.96307834314064</v>
      </c>
      <c r="T25" s="24" t="s">
        <v>15</v>
      </c>
      <c r="Y25" s="7"/>
    </row>
    <row r="26" spans="1:26" x14ac:dyDescent="0.3">
      <c r="C26" s="12" t="s">
        <v>13</v>
      </c>
      <c r="D26" s="15">
        <f>B6</f>
        <v>230.76923076923077</v>
      </c>
      <c r="G26" t="s">
        <v>13</v>
      </c>
      <c r="J26" s="3">
        <f>B6</f>
        <v>230.76923076923077</v>
      </c>
      <c r="M26" s="20" t="s">
        <v>13</v>
      </c>
      <c r="N26" s="21">
        <f>N15</f>
        <v>230.76923076923077</v>
      </c>
      <c r="R26" s="24" t="s">
        <v>13</v>
      </c>
      <c r="S26" s="26">
        <f>B6</f>
        <v>230.76923076923077</v>
      </c>
      <c r="Y26" s="7"/>
    </row>
    <row r="27" spans="1:26" x14ac:dyDescent="0.3">
      <c r="C27" s="12" t="s">
        <v>72</v>
      </c>
      <c r="D27" s="15">
        <f>D21+D17</f>
        <v>398.06307745560082</v>
      </c>
      <c r="E27" s="16" t="s">
        <v>76</v>
      </c>
      <c r="G27" t="s">
        <v>17</v>
      </c>
      <c r="J27" s="3">
        <f>J21</f>
        <v>153.84153863904643</v>
      </c>
      <c r="K27" t="s">
        <v>27</v>
      </c>
      <c r="M27" s="20" t="s">
        <v>72</v>
      </c>
      <c r="N27" s="21">
        <f>N21+N17</f>
        <v>398.06307745560082</v>
      </c>
      <c r="O27" s="22" t="s">
        <v>75</v>
      </c>
      <c r="R27" s="24" t="s">
        <v>72</v>
      </c>
      <c r="S27" s="26">
        <f>S21+S17</f>
        <v>435.08115442305473</v>
      </c>
      <c r="T27" s="27" t="s">
        <v>77</v>
      </c>
      <c r="Y27" s="7"/>
    </row>
    <row r="28" spans="1:26" x14ac:dyDescent="0.3">
      <c r="C28" s="12" t="s">
        <v>18</v>
      </c>
      <c r="D28" s="15">
        <f>SUM(D25:D27)</f>
        <v>1628.7953865679724</v>
      </c>
      <c r="G28" t="s">
        <v>18</v>
      </c>
      <c r="J28" s="3">
        <f>SUM(J25:J27)</f>
        <v>1384.5738477514178</v>
      </c>
      <c r="M28" s="20" t="s">
        <v>18</v>
      </c>
      <c r="N28" s="21">
        <f>SUM(N25:N27)</f>
        <v>1628.7953865679724</v>
      </c>
      <c r="R28" s="24" t="s">
        <v>18</v>
      </c>
      <c r="S28" s="26">
        <f>SUM(S25:S27)</f>
        <v>1665.8134635354263</v>
      </c>
      <c r="Y28" s="7"/>
    </row>
    <row r="31" spans="1:26" ht="18" x14ac:dyDescent="0.35">
      <c r="A31" s="6" t="s">
        <v>25</v>
      </c>
    </row>
    <row r="32" spans="1:26" x14ac:dyDescent="0.3">
      <c r="A32" t="s">
        <v>0</v>
      </c>
      <c r="B32">
        <v>2166.67</v>
      </c>
    </row>
    <row r="33" spans="1:26" x14ac:dyDescent="0.3">
      <c r="A33" t="s">
        <v>2</v>
      </c>
      <c r="B33">
        <v>86.67</v>
      </c>
    </row>
    <row r="34" spans="1:26" x14ac:dyDescent="0.3">
      <c r="A34" t="s">
        <v>3</v>
      </c>
      <c r="B34">
        <f>B32/B33</f>
        <v>24.999076958578517</v>
      </c>
    </row>
    <row r="36" spans="1:26" x14ac:dyDescent="0.3">
      <c r="A36" t="s">
        <v>20</v>
      </c>
      <c r="B36">
        <v>50</v>
      </c>
    </row>
    <row r="37" spans="1:26" x14ac:dyDescent="0.3">
      <c r="A37" s="4" t="s">
        <v>21</v>
      </c>
      <c r="B37">
        <v>40</v>
      </c>
      <c r="G37" s="1"/>
    </row>
    <row r="38" spans="1:26" x14ac:dyDescent="0.3">
      <c r="A38" t="s">
        <v>11</v>
      </c>
      <c r="B38">
        <f>B36-B37</f>
        <v>10</v>
      </c>
    </row>
    <row r="41" spans="1:26" x14ac:dyDescent="0.3">
      <c r="C41" s="14" t="s">
        <v>7</v>
      </c>
      <c r="G41" s="5" t="s">
        <v>8</v>
      </c>
      <c r="M41" s="23" t="s">
        <v>71</v>
      </c>
      <c r="R41" s="25" t="s">
        <v>73</v>
      </c>
      <c r="V41" s="10"/>
    </row>
    <row r="43" spans="1:26" x14ac:dyDescent="0.3">
      <c r="C43" s="12" t="s">
        <v>22</v>
      </c>
      <c r="D43" s="15">
        <f>B37*B34</f>
        <v>999.96307834314064</v>
      </c>
      <c r="E43" s="16" t="s">
        <v>15</v>
      </c>
      <c r="G43" t="s">
        <v>22</v>
      </c>
      <c r="J43" s="3">
        <f>ROUND($B$37*$B$34,2)</f>
        <v>999.96</v>
      </c>
      <c r="M43" s="20" t="s">
        <v>22</v>
      </c>
      <c r="N43" s="21">
        <f>B34*B37</f>
        <v>999.96307834314064</v>
      </c>
      <c r="O43" s="22" t="s">
        <v>15</v>
      </c>
      <c r="R43" s="24" t="s">
        <v>22</v>
      </c>
      <c r="S43" s="26">
        <f>B34*B37</f>
        <v>999.96307834314064</v>
      </c>
      <c r="Y43" s="7"/>
    </row>
    <row r="44" spans="1:26" x14ac:dyDescent="0.3">
      <c r="C44" s="12" t="s">
        <v>23</v>
      </c>
      <c r="D44" s="15">
        <f>B38*B34</f>
        <v>249.99076958578516</v>
      </c>
      <c r="E44" s="16" t="s">
        <v>19</v>
      </c>
      <c r="G44" t="s">
        <v>23</v>
      </c>
      <c r="J44" s="3">
        <v>0</v>
      </c>
      <c r="M44" s="20" t="s">
        <v>23</v>
      </c>
      <c r="N44" s="21">
        <f>B38*B34</f>
        <v>249.99076958578516</v>
      </c>
      <c r="O44" s="22" t="s">
        <v>19</v>
      </c>
      <c r="R44" s="24" t="s">
        <v>23</v>
      </c>
      <c r="S44" s="26">
        <f>B38*B34</f>
        <v>249.99076958578516</v>
      </c>
      <c r="Y44" s="7"/>
    </row>
    <row r="45" spans="1:26" x14ac:dyDescent="0.3">
      <c r="C45" s="12" t="s">
        <v>5</v>
      </c>
      <c r="D45" s="15">
        <f>SUM(D43:D44)</f>
        <v>1249.9538479289258</v>
      </c>
      <c r="G45" t="s">
        <v>5</v>
      </c>
      <c r="J45" s="3">
        <f>SUM(J43:J44)</f>
        <v>999.96</v>
      </c>
      <c r="M45" s="20" t="s">
        <v>5</v>
      </c>
      <c r="N45" s="21">
        <f>SUM(N43:N44)</f>
        <v>1249.9538479289258</v>
      </c>
      <c r="R45" s="24" t="s">
        <v>5</v>
      </c>
      <c r="S45" s="26">
        <f>SUM(S43:S44)</f>
        <v>1249.9538479289258</v>
      </c>
      <c r="Y45" s="7"/>
    </row>
    <row r="46" spans="1:26" x14ac:dyDescent="0.3">
      <c r="C46" s="12" t="s">
        <v>1</v>
      </c>
      <c r="D46" s="15">
        <f>D45/B36</f>
        <v>24.999076958578517</v>
      </c>
      <c r="E46" s="12" t="s">
        <v>9</v>
      </c>
      <c r="G46" t="s">
        <v>1</v>
      </c>
      <c r="J46" s="3">
        <f>ROUND(J45*0.025,2)</f>
        <v>25</v>
      </c>
      <c r="K46" t="s">
        <v>24</v>
      </c>
      <c r="M46" s="20" t="s">
        <v>1</v>
      </c>
      <c r="N46" s="21">
        <f>N45/B36</f>
        <v>24.999076958578517</v>
      </c>
      <c r="O46" s="20" t="s">
        <v>9</v>
      </c>
      <c r="R46" s="24" t="s">
        <v>1</v>
      </c>
      <c r="S46" s="26">
        <f>(S45*0.025)</f>
        <v>31.248846198223148</v>
      </c>
      <c r="T46" s="24" t="s">
        <v>24</v>
      </c>
      <c r="Y46" s="7"/>
    </row>
    <row r="47" spans="1:26" x14ac:dyDescent="0.3">
      <c r="C47" s="12" t="s">
        <v>12</v>
      </c>
      <c r="D47" s="15">
        <f>D46*0.5</f>
        <v>12.499538479289258</v>
      </c>
      <c r="E47" s="16" t="s">
        <v>43</v>
      </c>
      <c r="G47" t="s">
        <v>12</v>
      </c>
      <c r="J47" s="3">
        <f>J46*0.5</f>
        <v>12.5</v>
      </c>
      <c r="K47" s="2" t="s">
        <v>43</v>
      </c>
      <c r="M47" s="20" t="s">
        <v>12</v>
      </c>
      <c r="N47" s="21">
        <f>N46*0.5</f>
        <v>12.499538479289258</v>
      </c>
      <c r="O47" s="22" t="s">
        <v>57</v>
      </c>
      <c r="R47" s="24" t="s">
        <v>12</v>
      </c>
      <c r="S47" s="26">
        <f>S46*0.5</f>
        <v>15.624423099111574</v>
      </c>
      <c r="T47" s="27" t="s">
        <v>44</v>
      </c>
      <c r="Y47" s="7"/>
      <c r="Z47" s="11"/>
    </row>
    <row r="48" spans="1:26" x14ac:dyDescent="0.3">
      <c r="C48" s="12" t="s">
        <v>10</v>
      </c>
      <c r="D48" s="17">
        <f>D47*B38</f>
        <v>124.99538479289258</v>
      </c>
      <c r="E48" s="16" t="s">
        <v>56</v>
      </c>
      <c r="G48" t="s">
        <v>10</v>
      </c>
      <c r="J48" s="7">
        <f>B38*J47</f>
        <v>125</v>
      </c>
      <c r="K48" s="2" t="s">
        <v>37</v>
      </c>
      <c r="M48" s="20" t="s">
        <v>10</v>
      </c>
      <c r="N48" s="21">
        <f>N47*B38</f>
        <v>124.99538479289258</v>
      </c>
      <c r="O48" s="22" t="s">
        <v>56</v>
      </c>
      <c r="R48" s="24" t="s">
        <v>10</v>
      </c>
      <c r="S48" s="28">
        <f>S47*B38</f>
        <v>156.24423099111573</v>
      </c>
      <c r="T48" s="27" t="s">
        <v>80</v>
      </c>
      <c r="Y48" s="7"/>
      <c r="Z48" s="11"/>
    </row>
    <row r="51" spans="1:25" x14ac:dyDescent="0.3">
      <c r="C51" s="12" t="s">
        <v>29</v>
      </c>
      <c r="G51" t="s">
        <v>29</v>
      </c>
      <c r="M51" s="20" t="s">
        <v>29</v>
      </c>
      <c r="R51" s="24" t="s">
        <v>29</v>
      </c>
    </row>
    <row r="52" spans="1:25" x14ac:dyDescent="0.3">
      <c r="C52" s="12" t="s">
        <v>14</v>
      </c>
      <c r="D52" s="15">
        <f>ROUND(B34*B37,2)</f>
        <v>999.96</v>
      </c>
      <c r="E52" s="12" t="s">
        <v>15</v>
      </c>
      <c r="G52" t="s">
        <v>14</v>
      </c>
      <c r="J52" s="3">
        <f>B37*B34</f>
        <v>999.96307834314064</v>
      </c>
      <c r="K52" s="2" t="s">
        <v>15</v>
      </c>
      <c r="M52" s="20" t="s">
        <v>14</v>
      </c>
      <c r="N52" s="21">
        <f>N43</f>
        <v>999.96307834314064</v>
      </c>
      <c r="O52" s="22" t="s">
        <v>15</v>
      </c>
      <c r="R52" s="24" t="s">
        <v>14</v>
      </c>
      <c r="S52" s="26">
        <f>B34*B37</f>
        <v>999.96307834314064</v>
      </c>
      <c r="T52" s="27" t="s">
        <v>15</v>
      </c>
      <c r="Y52" s="7"/>
    </row>
    <row r="53" spans="1:25" x14ac:dyDescent="0.3">
      <c r="C53" s="12" t="s">
        <v>72</v>
      </c>
      <c r="D53" s="15">
        <f>D48+D44</f>
        <v>374.98615437867772</v>
      </c>
      <c r="E53" s="16" t="s">
        <v>78</v>
      </c>
      <c r="G53" t="s">
        <v>17</v>
      </c>
      <c r="J53" s="3">
        <f>J48</f>
        <v>125</v>
      </c>
      <c r="K53" s="2" t="s">
        <v>37</v>
      </c>
      <c r="M53" s="20" t="s">
        <v>72</v>
      </c>
      <c r="N53" s="21">
        <f>N48+N44</f>
        <v>374.98615437867772</v>
      </c>
      <c r="O53" s="22" t="s">
        <v>79</v>
      </c>
      <c r="R53" s="24" t="s">
        <v>72</v>
      </c>
      <c r="S53" s="26">
        <f>S48+S44</f>
        <v>406.23500057690092</v>
      </c>
      <c r="T53" s="27" t="s">
        <v>81</v>
      </c>
      <c r="Y53" s="7"/>
    </row>
    <row r="54" spans="1:25" x14ac:dyDescent="0.3">
      <c r="C54" s="12" t="s">
        <v>18</v>
      </c>
      <c r="D54" s="15">
        <f>SUM(D52:D53)</f>
        <v>1374.9461543786779</v>
      </c>
      <c r="G54" t="s">
        <v>18</v>
      </c>
      <c r="J54" s="3">
        <f>SUM(J52:J53)</f>
        <v>1124.9630783431408</v>
      </c>
      <c r="M54" s="20" t="s">
        <v>18</v>
      </c>
      <c r="N54" s="21">
        <f>SUM(N52:N53)</f>
        <v>1374.9492327218184</v>
      </c>
      <c r="R54" s="24" t="s">
        <v>18</v>
      </c>
      <c r="S54" s="26">
        <f>SUM(S52:S53)</f>
        <v>1406.1980789200416</v>
      </c>
      <c r="Y54" s="7"/>
    </row>
    <row r="57" spans="1:25" ht="18" x14ac:dyDescent="0.35">
      <c r="A57" s="6" t="s">
        <v>30</v>
      </c>
    </row>
    <row r="58" spans="1:25" x14ac:dyDescent="0.3">
      <c r="A58" t="s">
        <v>0</v>
      </c>
      <c r="B58">
        <v>2166.67</v>
      </c>
    </row>
    <row r="59" spans="1:25" x14ac:dyDescent="0.3">
      <c r="A59" t="s">
        <v>2</v>
      </c>
      <c r="B59">
        <v>86.67</v>
      </c>
    </row>
    <row r="60" spans="1:25" x14ac:dyDescent="0.3">
      <c r="A60" t="s">
        <v>3</v>
      </c>
      <c r="B60">
        <f>B58/B59</f>
        <v>24.999076958578517</v>
      </c>
    </row>
    <row r="61" spans="1:25" x14ac:dyDescent="0.3">
      <c r="A61" t="s">
        <v>31</v>
      </c>
      <c r="B61">
        <v>0.5</v>
      </c>
    </row>
    <row r="62" spans="1:25" x14ac:dyDescent="0.3">
      <c r="A62" t="s">
        <v>33</v>
      </c>
      <c r="B62">
        <v>20</v>
      </c>
    </row>
    <row r="64" spans="1:25" x14ac:dyDescent="0.3">
      <c r="A64" t="s">
        <v>20</v>
      </c>
      <c r="B64">
        <v>50</v>
      </c>
    </row>
    <row r="65" spans="1:26" x14ac:dyDescent="0.3">
      <c r="A65" s="4" t="s">
        <v>21</v>
      </c>
      <c r="B65">
        <v>40</v>
      </c>
      <c r="G65" s="1"/>
    </row>
    <row r="66" spans="1:26" x14ac:dyDescent="0.3">
      <c r="A66" t="s">
        <v>11</v>
      </c>
      <c r="B66">
        <f>B64-B65</f>
        <v>10</v>
      </c>
    </row>
    <row r="67" spans="1:26" x14ac:dyDescent="0.3">
      <c r="A67" t="s">
        <v>82</v>
      </c>
      <c r="B67">
        <v>10</v>
      </c>
    </row>
    <row r="70" spans="1:26" x14ac:dyDescent="0.3">
      <c r="C70" s="14" t="s">
        <v>7</v>
      </c>
      <c r="G70" s="5" t="s">
        <v>8</v>
      </c>
      <c r="M70" s="23" t="s">
        <v>71</v>
      </c>
      <c r="R70" s="25" t="s">
        <v>73</v>
      </c>
      <c r="V70" s="10"/>
    </row>
    <row r="72" spans="1:26" x14ac:dyDescent="0.3">
      <c r="C72" s="12" t="s">
        <v>22</v>
      </c>
      <c r="D72" s="15">
        <f>B65*B60</f>
        <v>999.96307834314064</v>
      </c>
      <c r="E72" s="16" t="s">
        <v>15</v>
      </c>
      <c r="G72" t="s">
        <v>22</v>
      </c>
      <c r="J72" s="3">
        <f>ROUND(B65*B60,2)</f>
        <v>999.96</v>
      </c>
      <c r="K72" s="2" t="s">
        <v>15</v>
      </c>
      <c r="M72" s="20" t="s">
        <v>22</v>
      </c>
      <c r="N72" s="21">
        <f>B60*B65</f>
        <v>999.96307834314064</v>
      </c>
      <c r="P72" s="22" t="s">
        <v>15</v>
      </c>
      <c r="R72" s="24" t="s">
        <v>22</v>
      </c>
      <c r="S72" s="26">
        <f>B60*B65</f>
        <v>999.96307834314064</v>
      </c>
      <c r="T72" s="27" t="s">
        <v>15</v>
      </c>
      <c r="Y72" s="7"/>
    </row>
    <row r="73" spans="1:26" x14ac:dyDescent="0.3">
      <c r="C73" s="12" t="s">
        <v>32</v>
      </c>
      <c r="D73" s="15">
        <f>B62*B61</f>
        <v>10</v>
      </c>
      <c r="E73" s="16" t="s">
        <v>34</v>
      </c>
      <c r="G73" t="s">
        <v>32</v>
      </c>
      <c r="J73" s="3">
        <f>B61*B62</f>
        <v>10</v>
      </c>
      <c r="K73" s="2" t="s">
        <v>36</v>
      </c>
      <c r="M73" s="20" t="s">
        <v>32</v>
      </c>
      <c r="O73" s="21">
        <f>B62*B61</f>
        <v>10</v>
      </c>
      <c r="P73" s="22" t="s">
        <v>36</v>
      </c>
      <c r="R73" s="24" t="s">
        <v>32</v>
      </c>
      <c r="S73" s="26">
        <f>B61*B62</f>
        <v>10</v>
      </c>
      <c r="T73" s="27" t="s">
        <v>34</v>
      </c>
    </row>
    <row r="74" spans="1:26" x14ac:dyDescent="0.3">
      <c r="C74" s="12" t="s">
        <v>23</v>
      </c>
      <c r="D74" s="15">
        <f>B66*B60</f>
        <v>249.99076958578516</v>
      </c>
      <c r="E74" s="16" t="s">
        <v>35</v>
      </c>
      <c r="G74" t="s">
        <v>23</v>
      </c>
      <c r="J74" s="3">
        <v>0</v>
      </c>
      <c r="M74" s="20" t="s">
        <v>23</v>
      </c>
      <c r="N74" s="21">
        <f>B66*B60</f>
        <v>249.99076958578516</v>
      </c>
      <c r="O74" s="21"/>
      <c r="P74" s="22" t="s">
        <v>19</v>
      </c>
      <c r="R74" s="24" t="s">
        <v>23</v>
      </c>
      <c r="S74" s="26">
        <f>B66*B60</f>
        <v>249.99076958578516</v>
      </c>
      <c r="T74" s="27" t="s">
        <v>35</v>
      </c>
      <c r="Y74" s="7"/>
    </row>
    <row r="75" spans="1:26" x14ac:dyDescent="0.3">
      <c r="C75" s="12" t="s">
        <v>5</v>
      </c>
      <c r="D75" s="15">
        <f>SUM(D72:D74)</f>
        <v>1259.9538479289258</v>
      </c>
      <c r="G75" t="s">
        <v>5</v>
      </c>
      <c r="J75" s="3">
        <f>SUM(J72:J74)</f>
        <v>1009.96</v>
      </c>
      <c r="M75" s="20" t="s">
        <v>5</v>
      </c>
      <c r="N75" s="21">
        <f>SUM(N72:N74)</f>
        <v>1249.9538479289258</v>
      </c>
      <c r="O75" s="21">
        <f>SUM(O73:O74)</f>
        <v>10</v>
      </c>
      <c r="R75" s="24" t="s">
        <v>5</v>
      </c>
      <c r="S75" s="26">
        <f>SUM(S72:S74)</f>
        <v>1259.9538479289258</v>
      </c>
      <c r="Y75" s="7"/>
    </row>
    <row r="76" spans="1:26" x14ac:dyDescent="0.3">
      <c r="C76" s="12" t="s">
        <v>1</v>
      </c>
      <c r="D76" s="15">
        <f>D75/B64</f>
        <v>25.199076958578516</v>
      </c>
      <c r="E76" s="12" t="s">
        <v>9</v>
      </c>
      <c r="G76" t="s">
        <v>1</v>
      </c>
      <c r="J76" s="3">
        <f>ROUND(J75*0.025,2)</f>
        <v>25.25</v>
      </c>
      <c r="K76" t="s">
        <v>24</v>
      </c>
      <c r="M76" s="20" t="s">
        <v>1</v>
      </c>
      <c r="N76" s="21">
        <f>N75/B64</f>
        <v>24.999076958578517</v>
      </c>
      <c r="O76" s="21">
        <f>O75/B62</f>
        <v>0.5</v>
      </c>
      <c r="P76" s="20" t="s">
        <v>83</v>
      </c>
      <c r="R76" s="24" t="s">
        <v>1</v>
      </c>
      <c r="S76" s="26">
        <f>(S75*0.025)</f>
        <v>31.498846198223148</v>
      </c>
      <c r="T76" s="24" t="s">
        <v>24</v>
      </c>
      <c r="Y76" s="7"/>
    </row>
    <row r="77" spans="1:26" x14ac:dyDescent="0.3">
      <c r="C77" s="12" t="s">
        <v>12</v>
      </c>
      <c r="D77" s="15">
        <f>D76*0.5</f>
        <v>12.599538479289258</v>
      </c>
      <c r="E77" s="16" t="s">
        <v>45</v>
      </c>
      <c r="G77" t="s">
        <v>12</v>
      </c>
      <c r="J77" s="3">
        <f>J76*0.5</f>
        <v>12.625</v>
      </c>
      <c r="K77" s="2" t="s">
        <v>47</v>
      </c>
      <c r="M77" s="20" t="s">
        <v>12</v>
      </c>
      <c r="N77" s="21">
        <f>N76*0.5</f>
        <v>12.499538479289258</v>
      </c>
      <c r="O77" s="21">
        <f>O76*0.5</f>
        <v>0.25</v>
      </c>
      <c r="P77" s="22" t="s">
        <v>84</v>
      </c>
      <c r="R77" s="24" t="s">
        <v>12</v>
      </c>
      <c r="S77" s="26">
        <f>S76*0.5</f>
        <v>15.749423099111574</v>
      </c>
      <c r="T77" s="27" t="s">
        <v>88</v>
      </c>
      <c r="Y77" s="7"/>
      <c r="Z77" s="11"/>
    </row>
    <row r="78" spans="1:26" x14ac:dyDescent="0.3">
      <c r="C78" s="12" t="s">
        <v>10</v>
      </c>
      <c r="D78" s="17">
        <f>D77*B66</f>
        <v>125.99538479289258</v>
      </c>
      <c r="E78" s="16" t="s">
        <v>46</v>
      </c>
      <c r="G78" t="s">
        <v>10</v>
      </c>
      <c r="J78" s="7">
        <f>B66*J77</f>
        <v>126.25</v>
      </c>
      <c r="K78" s="2" t="s">
        <v>48</v>
      </c>
      <c r="M78" s="20" t="s">
        <v>10</v>
      </c>
      <c r="N78" s="21">
        <f>B66*N77</f>
        <v>124.99538479289258</v>
      </c>
      <c r="O78" s="21">
        <f>O77*B67</f>
        <v>2.5</v>
      </c>
      <c r="P78" s="22" t="s">
        <v>85</v>
      </c>
      <c r="R78" s="24" t="s">
        <v>10</v>
      </c>
      <c r="S78" s="28">
        <f>S77*B66</f>
        <v>157.49423099111573</v>
      </c>
      <c r="T78" s="27" t="s">
        <v>49</v>
      </c>
      <c r="Y78" s="7"/>
      <c r="Z78" s="11"/>
    </row>
    <row r="81" spans="1:25" x14ac:dyDescent="0.3">
      <c r="C81" s="12" t="s">
        <v>29</v>
      </c>
      <c r="G81" t="s">
        <v>29</v>
      </c>
      <c r="M81" s="20" t="s">
        <v>29</v>
      </c>
      <c r="R81" s="24" t="s">
        <v>29</v>
      </c>
    </row>
    <row r="82" spans="1:25" x14ac:dyDescent="0.3">
      <c r="C82" s="12" t="s">
        <v>14</v>
      </c>
      <c r="D82" s="15">
        <f>ROUND(B60*B65,2)</f>
        <v>999.96</v>
      </c>
      <c r="E82" s="12" t="s">
        <v>15</v>
      </c>
      <c r="G82" t="s">
        <v>14</v>
      </c>
      <c r="J82" s="3">
        <f>B65*B60</f>
        <v>999.96307834314064</v>
      </c>
      <c r="K82" s="2" t="s">
        <v>15</v>
      </c>
      <c r="M82" s="20" t="s">
        <v>14</v>
      </c>
      <c r="N82" s="21">
        <f>N72</f>
        <v>999.96307834314064</v>
      </c>
      <c r="O82" s="22" t="s">
        <v>15</v>
      </c>
      <c r="R82" s="24" t="s">
        <v>14</v>
      </c>
      <c r="S82" s="26">
        <f>B60*B65</f>
        <v>999.96307834314064</v>
      </c>
      <c r="T82" s="27" t="s">
        <v>15</v>
      </c>
      <c r="Y82" s="7"/>
    </row>
    <row r="83" spans="1:25" x14ac:dyDescent="0.3">
      <c r="C83" s="12" t="s">
        <v>32</v>
      </c>
      <c r="D83" s="15">
        <f>D73</f>
        <v>10</v>
      </c>
      <c r="E83" s="16" t="s">
        <v>36</v>
      </c>
      <c r="G83" t="s">
        <v>32</v>
      </c>
      <c r="J83" s="3">
        <f>J73</f>
        <v>10</v>
      </c>
      <c r="K83" s="2" t="s">
        <v>36</v>
      </c>
      <c r="M83" s="20" t="s">
        <v>32</v>
      </c>
      <c r="N83" s="21">
        <f>O78+O75</f>
        <v>12.5</v>
      </c>
      <c r="O83" s="22" t="s">
        <v>86</v>
      </c>
      <c r="R83" s="24" t="s">
        <v>32</v>
      </c>
      <c r="S83" s="26">
        <f>S73</f>
        <v>10</v>
      </c>
      <c r="T83" s="27" t="s">
        <v>36</v>
      </c>
      <c r="Y83" s="7"/>
    </row>
    <row r="84" spans="1:25" x14ac:dyDescent="0.3">
      <c r="C84" s="12" t="s">
        <v>72</v>
      </c>
      <c r="D84" s="15">
        <f>D78+D74</f>
        <v>375.98615437867772</v>
      </c>
      <c r="E84" s="16" t="s">
        <v>87</v>
      </c>
      <c r="G84" t="s">
        <v>17</v>
      </c>
      <c r="J84" s="3">
        <f>J78</f>
        <v>126.25</v>
      </c>
      <c r="K84" s="2" t="s">
        <v>48</v>
      </c>
      <c r="M84" s="20" t="s">
        <v>72</v>
      </c>
      <c r="N84" s="21">
        <f>N78+N74</f>
        <v>374.98615437867772</v>
      </c>
      <c r="O84" s="22" t="s">
        <v>78</v>
      </c>
      <c r="R84" s="24" t="s">
        <v>17</v>
      </c>
      <c r="S84" s="26">
        <f>S78+S74</f>
        <v>407.48500057690092</v>
      </c>
      <c r="T84" s="27" t="s">
        <v>89</v>
      </c>
      <c r="Y84" s="7"/>
    </row>
    <row r="85" spans="1:25" x14ac:dyDescent="0.3">
      <c r="C85" s="12" t="s">
        <v>18</v>
      </c>
      <c r="D85" s="15">
        <f>SUM(D82:D84)</f>
        <v>1385.9461543786779</v>
      </c>
      <c r="G85" t="s">
        <v>18</v>
      </c>
      <c r="J85" s="3">
        <f>SUM(J82:J84)</f>
        <v>1136.2130783431408</v>
      </c>
      <c r="M85" s="20" t="s">
        <v>18</v>
      </c>
      <c r="N85" s="21">
        <f>SUM(N82:N84)</f>
        <v>1387.4492327218184</v>
      </c>
      <c r="R85" s="24" t="s">
        <v>18</v>
      </c>
      <c r="S85" s="26">
        <f>SUM(S82:S84)</f>
        <v>1417.4480789200416</v>
      </c>
      <c r="Y85" s="7"/>
    </row>
    <row r="87" spans="1:25" x14ac:dyDescent="0.3">
      <c r="J87" s="3"/>
    </row>
    <row r="88" spans="1:25" x14ac:dyDescent="0.3">
      <c r="J88" s="3"/>
    </row>
    <row r="89" spans="1:25" ht="18" x14ac:dyDescent="0.35">
      <c r="A89" s="6" t="s">
        <v>50</v>
      </c>
    </row>
    <row r="90" spans="1:25" x14ac:dyDescent="0.3">
      <c r="A90" t="s">
        <v>0</v>
      </c>
      <c r="B90" s="3">
        <v>1625</v>
      </c>
    </row>
    <row r="91" spans="1:25" x14ac:dyDescent="0.3">
      <c r="A91" t="s">
        <v>2</v>
      </c>
      <c r="B91">
        <v>65</v>
      </c>
    </row>
    <row r="92" spans="1:25" x14ac:dyDescent="0.3">
      <c r="A92" t="s">
        <v>3</v>
      </c>
      <c r="B92" s="3">
        <f>B90/B91</f>
        <v>25</v>
      </c>
    </row>
    <row r="94" spans="1:25" x14ac:dyDescent="0.3">
      <c r="A94" t="s">
        <v>20</v>
      </c>
      <c r="B94">
        <v>50</v>
      </c>
    </row>
    <row r="95" spans="1:25" x14ac:dyDescent="0.3">
      <c r="A95" s="4" t="s">
        <v>21</v>
      </c>
      <c r="B95">
        <v>30</v>
      </c>
      <c r="G95" s="1"/>
    </row>
    <row r="96" spans="1:25" x14ac:dyDescent="0.3">
      <c r="A96" s="4" t="s">
        <v>52</v>
      </c>
      <c r="B96">
        <v>10</v>
      </c>
      <c r="G96" s="1"/>
    </row>
    <row r="97" spans="1:26" x14ac:dyDescent="0.3">
      <c r="A97" t="s">
        <v>51</v>
      </c>
      <c r="B97">
        <v>10</v>
      </c>
    </row>
    <row r="100" spans="1:26" x14ac:dyDescent="0.3">
      <c r="C100" s="14" t="s">
        <v>7</v>
      </c>
      <c r="G100" s="5" t="s">
        <v>8</v>
      </c>
      <c r="M100" s="23" t="s">
        <v>71</v>
      </c>
      <c r="R100" s="25" t="s">
        <v>73</v>
      </c>
      <c r="V100" s="10"/>
    </row>
    <row r="102" spans="1:26" x14ac:dyDescent="0.3">
      <c r="C102" s="12" t="s">
        <v>22</v>
      </c>
      <c r="D102" s="15">
        <f>B95*B92</f>
        <v>750</v>
      </c>
      <c r="E102" s="16" t="s">
        <v>53</v>
      </c>
      <c r="G102" t="s">
        <v>22</v>
      </c>
      <c r="J102" s="3">
        <f>ROUND(B95*B92,2)</f>
        <v>750</v>
      </c>
      <c r="K102" s="2" t="s">
        <v>53</v>
      </c>
      <c r="M102" s="20" t="s">
        <v>22</v>
      </c>
      <c r="N102" s="21">
        <f>B92*B95</f>
        <v>750</v>
      </c>
      <c r="O102" s="22" t="s">
        <v>53</v>
      </c>
      <c r="R102" s="24" t="s">
        <v>22</v>
      </c>
      <c r="S102" s="26">
        <f>B92*B95</f>
        <v>750</v>
      </c>
      <c r="T102" s="27" t="s">
        <v>53</v>
      </c>
      <c r="Y102" s="7"/>
      <c r="Z102" s="11"/>
    </row>
    <row r="103" spans="1:26" x14ac:dyDescent="0.3">
      <c r="C103" s="12" t="s">
        <v>23</v>
      </c>
      <c r="D103" s="15">
        <f>B92*20</f>
        <v>500</v>
      </c>
      <c r="E103" s="16" t="s">
        <v>54</v>
      </c>
      <c r="G103" t="s">
        <v>23</v>
      </c>
      <c r="J103" s="3">
        <f>B96*B92</f>
        <v>250</v>
      </c>
      <c r="K103" s="2" t="s">
        <v>58</v>
      </c>
      <c r="M103" s="20" t="s">
        <v>23</v>
      </c>
      <c r="N103" s="21">
        <f>(B96*B92)+(B97*B92)</f>
        <v>500</v>
      </c>
      <c r="O103" s="22" t="s">
        <v>54</v>
      </c>
      <c r="R103" s="24" t="s">
        <v>23</v>
      </c>
      <c r="S103" s="26">
        <f>20*25</f>
        <v>500</v>
      </c>
      <c r="T103" s="27" t="s">
        <v>55</v>
      </c>
      <c r="Y103" s="7"/>
      <c r="Z103" s="11"/>
    </row>
    <row r="104" spans="1:26" x14ac:dyDescent="0.3">
      <c r="C104" s="12" t="s">
        <v>5</v>
      </c>
      <c r="D104" s="15">
        <f>SUM(D102:D103)</f>
        <v>1250</v>
      </c>
      <c r="G104" t="s">
        <v>5</v>
      </c>
      <c r="J104" s="3">
        <f>SUM(J102:J103)</f>
        <v>1000</v>
      </c>
      <c r="M104" s="20" t="s">
        <v>5</v>
      </c>
      <c r="N104" s="21">
        <f>SUM(N102:N103)</f>
        <v>1250</v>
      </c>
      <c r="R104" s="24" t="s">
        <v>5</v>
      </c>
      <c r="S104" s="26">
        <f>SUM(S102:S103)</f>
        <v>1250</v>
      </c>
      <c r="Y104" s="7"/>
    </row>
    <row r="105" spans="1:26" x14ac:dyDescent="0.3">
      <c r="C105" s="12" t="s">
        <v>1</v>
      </c>
      <c r="D105" s="15">
        <f>D104/B94</f>
        <v>25</v>
      </c>
      <c r="E105" s="12" t="s">
        <v>9</v>
      </c>
      <c r="G105" t="s">
        <v>1</v>
      </c>
      <c r="J105" s="3">
        <f>ROUND(J104*0.025,2)</f>
        <v>25</v>
      </c>
      <c r="K105" t="s">
        <v>24</v>
      </c>
      <c r="M105" s="20" t="s">
        <v>1</v>
      </c>
      <c r="N105" s="21">
        <f>N104/B94</f>
        <v>25</v>
      </c>
      <c r="O105" s="20" t="s">
        <v>9</v>
      </c>
      <c r="R105" s="24" t="s">
        <v>1</v>
      </c>
      <c r="S105" s="26">
        <f>(S104*0.025)</f>
        <v>31.25</v>
      </c>
      <c r="T105" s="24" t="s">
        <v>24</v>
      </c>
      <c r="Y105" s="7"/>
    </row>
    <row r="106" spans="1:26" x14ac:dyDescent="0.3">
      <c r="C106" s="12" t="s">
        <v>12</v>
      </c>
      <c r="D106" s="15">
        <f>D105*0.5</f>
        <v>12.5</v>
      </c>
      <c r="E106" s="16" t="s">
        <v>57</v>
      </c>
      <c r="G106" t="s">
        <v>12</v>
      </c>
      <c r="J106" s="3">
        <f>J105*0.5</f>
        <v>12.5</v>
      </c>
      <c r="K106" s="2" t="s">
        <v>57</v>
      </c>
      <c r="M106" s="20" t="s">
        <v>12</v>
      </c>
      <c r="N106" s="21">
        <f>N105*0.5</f>
        <v>12.5</v>
      </c>
      <c r="O106" s="22" t="s">
        <v>57</v>
      </c>
      <c r="R106" s="24" t="s">
        <v>12</v>
      </c>
      <c r="S106" s="26">
        <f>S105*0.5</f>
        <v>15.625</v>
      </c>
      <c r="T106" s="27" t="s">
        <v>44</v>
      </c>
      <c r="Y106" s="7"/>
      <c r="Z106" s="11"/>
    </row>
    <row r="107" spans="1:26" x14ac:dyDescent="0.3">
      <c r="C107" s="12" t="s">
        <v>10</v>
      </c>
      <c r="D107" s="17">
        <f>D106*B97</f>
        <v>125</v>
      </c>
      <c r="E107" s="16" t="s">
        <v>56</v>
      </c>
      <c r="G107" t="s">
        <v>10</v>
      </c>
      <c r="J107" s="7">
        <f>B97*J106</f>
        <v>125</v>
      </c>
      <c r="K107" s="2" t="s">
        <v>56</v>
      </c>
      <c r="M107" s="20" t="s">
        <v>10</v>
      </c>
      <c r="N107" s="21">
        <f>N106*B97</f>
        <v>125</v>
      </c>
      <c r="O107" s="22" t="s">
        <v>56</v>
      </c>
      <c r="R107" s="24" t="s">
        <v>10</v>
      </c>
      <c r="S107" s="28">
        <f>S106*B97</f>
        <v>156.25</v>
      </c>
      <c r="T107" s="27" t="s">
        <v>59</v>
      </c>
      <c r="Y107" s="7"/>
      <c r="Z107" s="11"/>
    </row>
    <row r="110" spans="1:26" x14ac:dyDescent="0.3">
      <c r="C110" s="12" t="s">
        <v>29</v>
      </c>
      <c r="G110" t="s">
        <v>29</v>
      </c>
      <c r="M110" s="20" t="s">
        <v>29</v>
      </c>
      <c r="R110" s="24" t="s">
        <v>29</v>
      </c>
    </row>
    <row r="111" spans="1:26" x14ac:dyDescent="0.3">
      <c r="C111" s="12" t="s">
        <v>14</v>
      </c>
      <c r="D111" s="15">
        <f>ROUND(B92*B95,2)</f>
        <v>750</v>
      </c>
      <c r="E111" s="12" t="s">
        <v>53</v>
      </c>
      <c r="G111" t="s">
        <v>14</v>
      </c>
      <c r="J111" s="3">
        <f>B95*B92</f>
        <v>750</v>
      </c>
      <c r="K111" s="2" t="s">
        <v>15</v>
      </c>
      <c r="M111" s="20" t="s">
        <v>14</v>
      </c>
      <c r="N111" s="21">
        <f>N102</f>
        <v>750</v>
      </c>
      <c r="O111" s="20" t="s">
        <v>53</v>
      </c>
      <c r="R111" s="24" t="s">
        <v>14</v>
      </c>
      <c r="S111" s="26">
        <f>B92*B95</f>
        <v>750</v>
      </c>
      <c r="T111" s="27" t="s">
        <v>53</v>
      </c>
      <c r="Y111" s="7"/>
      <c r="Z111" s="11"/>
    </row>
    <row r="112" spans="1:26" x14ac:dyDescent="0.3">
      <c r="C112" s="12" t="s">
        <v>90</v>
      </c>
      <c r="D112" s="15">
        <f>B96*B92</f>
        <v>250</v>
      </c>
      <c r="E112" s="12" t="s">
        <v>58</v>
      </c>
      <c r="G112" t="s">
        <v>17</v>
      </c>
      <c r="J112" s="3">
        <f>J107</f>
        <v>125</v>
      </c>
      <c r="K112" s="2" t="s">
        <v>48</v>
      </c>
      <c r="M112" s="20" t="s">
        <v>90</v>
      </c>
      <c r="N112" s="21">
        <f>B96*B92</f>
        <v>250</v>
      </c>
      <c r="O112" s="20" t="s">
        <v>58</v>
      </c>
      <c r="R112" s="24" t="s">
        <v>90</v>
      </c>
      <c r="S112" s="26">
        <f>B96*B92</f>
        <v>250</v>
      </c>
      <c r="T112" s="27" t="s">
        <v>58</v>
      </c>
      <c r="Y112" s="7"/>
      <c r="Z112" s="11"/>
    </row>
    <row r="113" spans="1:26" x14ac:dyDescent="0.3">
      <c r="C113" s="12" t="s">
        <v>72</v>
      </c>
      <c r="D113" s="15">
        <f>(B96*B92)+D107</f>
        <v>375</v>
      </c>
      <c r="E113" s="16" t="s">
        <v>91</v>
      </c>
      <c r="J113" s="3"/>
      <c r="K113" s="2"/>
      <c r="M113" s="20" t="s">
        <v>72</v>
      </c>
      <c r="N113" s="21">
        <f>N107+(B97*B92)</f>
        <v>375</v>
      </c>
      <c r="O113" s="22" t="s">
        <v>91</v>
      </c>
      <c r="R113" s="24" t="s">
        <v>72</v>
      </c>
      <c r="S113" s="26">
        <f>S107+(B97*B92)</f>
        <v>406.25</v>
      </c>
      <c r="T113" s="27" t="s">
        <v>92</v>
      </c>
      <c r="Y113" s="7"/>
      <c r="Z113" s="11"/>
    </row>
    <row r="114" spans="1:26" x14ac:dyDescent="0.3">
      <c r="C114" s="12" t="s">
        <v>18</v>
      </c>
      <c r="D114" s="15">
        <f>SUM(D111:D113)</f>
        <v>1375</v>
      </c>
      <c r="G114" t="s">
        <v>18</v>
      </c>
      <c r="J114" s="3">
        <f>SUM(J111:J112)</f>
        <v>875</v>
      </c>
      <c r="M114" s="20" t="s">
        <v>18</v>
      </c>
      <c r="N114" s="21">
        <f>SUM(N111:N113)</f>
        <v>1375</v>
      </c>
      <c r="R114" s="24" t="s">
        <v>18</v>
      </c>
      <c r="S114" s="26">
        <f>SUM(S111:S113)</f>
        <v>1406.25</v>
      </c>
      <c r="Y114" s="7"/>
    </row>
    <row r="115" spans="1:26" x14ac:dyDescent="0.3">
      <c r="Y115" s="7"/>
      <c r="Z115" s="11"/>
    </row>
    <row r="116" spans="1:26" x14ac:dyDescent="0.3">
      <c r="Y116" s="7"/>
      <c r="Z116" s="11"/>
    </row>
    <row r="118" spans="1:26" ht="18" x14ac:dyDescent="0.35">
      <c r="A118" s="6" t="s">
        <v>60</v>
      </c>
    </row>
    <row r="119" spans="1:26" x14ac:dyDescent="0.3">
      <c r="A119" t="s">
        <v>0</v>
      </c>
      <c r="B119">
        <v>2166.67</v>
      </c>
    </row>
    <row r="120" spans="1:26" x14ac:dyDescent="0.3">
      <c r="A120" t="s">
        <v>2</v>
      </c>
      <c r="B120">
        <v>86.67</v>
      </c>
    </row>
    <row r="121" spans="1:26" x14ac:dyDescent="0.3">
      <c r="A121" t="s">
        <v>3</v>
      </c>
      <c r="B121">
        <f>B119/B120</f>
        <v>24.999076958578517</v>
      </c>
    </row>
    <row r="122" spans="1:26" x14ac:dyDescent="0.3">
      <c r="A122" t="s">
        <v>6</v>
      </c>
      <c r="B122">
        <v>0</v>
      </c>
    </row>
    <row r="123" spans="1:26" x14ac:dyDescent="0.3">
      <c r="A123" t="s">
        <v>4</v>
      </c>
      <c r="B123">
        <v>0</v>
      </c>
    </row>
    <row r="124" spans="1:26" x14ac:dyDescent="0.3">
      <c r="C124" s="13"/>
    </row>
    <row r="127" spans="1:26" x14ac:dyDescent="0.3">
      <c r="A127" t="s">
        <v>20</v>
      </c>
      <c r="B127">
        <v>50</v>
      </c>
    </row>
    <row r="128" spans="1:26" x14ac:dyDescent="0.3">
      <c r="A128" s="4" t="s">
        <v>21</v>
      </c>
      <c r="B128">
        <v>40</v>
      </c>
      <c r="G128" s="1"/>
    </row>
    <row r="129" spans="1:26" x14ac:dyDescent="0.3">
      <c r="A129" s="4" t="s">
        <v>61</v>
      </c>
      <c r="B129">
        <v>8</v>
      </c>
      <c r="G129" s="1"/>
    </row>
    <row r="130" spans="1:26" x14ac:dyDescent="0.3">
      <c r="A130" s="4" t="s">
        <v>62</v>
      </c>
      <c r="B130">
        <v>42</v>
      </c>
      <c r="G130" s="1"/>
    </row>
    <row r="131" spans="1:26" x14ac:dyDescent="0.3">
      <c r="A131" t="s">
        <v>11</v>
      </c>
      <c r="B131">
        <v>2</v>
      </c>
    </row>
    <row r="135" spans="1:26" x14ac:dyDescent="0.3">
      <c r="C135" s="14" t="s">
        <v>7</v>
      </c>
      <c r="G135" s="5" t="s">
        <v>8</v>
      </c>
      <c r="M135" s="23" t="s">
        <v>71</v>
      </c>
      <c r="R135" s="25" t="s">
        <v>73</v>
      </c>
      <c r="V135" s="10"/>
    </row>
    <row r="137" spans="1:26" ht="15" thickBot="1" x14ac:dyDescent="0.35">
      <c r="C137" s="18" t="s">
        <v>64</v>
      </c>
      <c r="D137" s="19">
        <f>B121*B129</f>
        <v>199.99261566862813</v>
      </c>
      <c r="E137" s="16" t="s">
        <v>67</v>
      </c>
      <c r="G137" t="s">
        <v>4</v>
      </c>
      <c r="J137" s="3">
        <f>B123</f>
        <v>0</v>
      </c>
      <c r="M137" s="20" t="s">
        <v>93</v>
      </c>
      <c r="R137" s="29" t="s">
        <v>64</v>
      </c>
      <c r="S137" s="30">
        <f>B129*B121</f>
        <v>199.99261566862813</v>
      </c>
      <c r="T137" s="27" t="s">
        <v>67</v>
      </c>
      <c r="Y137" s="7"/>
      <c r="Z137" s="11"/>
    </row>
    <row r="138" spans="1:26" ht="15" thickTop="1" x14ac:dyDescent="0.3">
      <c r="C138" s="12" t="s">
        <v>63</v>
      </c>
      <c r="D138" s="15">
        <f>B121*(B128-B129)</f>
        <v>799.97046267451253</v>
      </c>
      <c r="E138" s="16" t="s">
        <v>65</v>
      </c>
      <c r="G138" t="s">
        <v>22</v>
      </c>
      <c r="J138" s="3">
        <f>ROUND($B$37*$B$34,2)</f>
        <v>999.96</v>
      </c>
      <c r="M138" s="20" t="s">
        <v>94</v>
      </c>
      <c r="R138" s="24" t="s">
        <v>63</v>
      </c>
      <c r="S138" s="26">
        <f>B121*(B128-B129)</f>
        <v>799.97046267451253</v>
      </c>
      <c r="T138" s="27" t="s">
        <v>65</v>
      </c>
      <c r="Y138" s="7"/>
      <c r="Z138" s="11"/>
    </row>
    <row r="139" spans="1:26" x14ac:dyDescent="0.3">
      <c r="C139" s="12" t="s">
        <v>23</v>
      </c>
      <c r="D139" s="15">
        <f>10*B121</f>
        <v>249.99076958578516</v>
      </c>
      <c r="E139" s="16" t="s">
        <v>19</v>
      </c>
      <c r="G139" t="s">
        <v>23</v>
      </c>
      <c r="J139" s="3">
        <v>0</v>
      </c>
      <c r="R139" s="24" t="s">
        <v>23</v>
      </c>
      <c r="S139" s="26">
        <f>B121*10</f>
        <v>249.99076958578516</v>
      </c>
      <c r="T139" s="27" t="s">
        <v>19</v>
      </c>
      <c r="Y139" s="7"/>
    </row>
    <row r="140" spans="1:26" x14ac:dyDescent="0.3">
      <c r="C140" s="12" t="s">
        <v>5</v>
      </c>
      <c r="D140" s="15">
        <f>SUM(D138:D139)</f>
        <v>1049.9612322602977</v>
      </c>
      <c r="G140" t="s">
        <v>5</v>
      </c>
      <c r="J140" s="3">
        <f>SUM(J137:J139)</f>
        <v>999.96</v>
      </c>
      <c r="R140" s="24" t="s">
        <v>5</v>
      </c>
      <c r="S140" s="26">
        <f>SUM(S138:S139)</f>
        <v>1049.9612322602977</v>
      </c>
      <c r="Y140" s="7"/>
    </row>
    <row r="141" spans="1:26" x14ac:dyDescent="0.3">
      <c r="C141" s="12" t="s">
        <v>1</v>
      </c>
      <c r="D141" s="15">
        <f>D140/B130</f>
        <v>24.999076958578517</v>
      </c>
      <c r="E141" s="12" t="s">
        <v>66</v>
      </c>
      <c r="G141" t="s">
        <v>1</v>
      </c>
      <c r="J141" s="3">
        <f>ROUND(J140*0.025,2)</f>
        <v>25</v>
      </c>
      <c r="K141" t="s">
        <v>24</v>
      </c>
      <c r="R141" s="24" t="s">
        <v>1</v>
      </c>
      <c r="S141" s="26">
        <f>(S140*0.025)</f>
        <v>26.249030806507445</v>
      </c>
      <c r="T141" s="24" t="s">
        <v>24</v>
      </c>
      <c r="Y141" s="7"/>
    </row>
    <row r="142" spans="1:26" x14ac:dyDescent="0.3">
      <c r="C142" s="12" t="s">
        <v>12</v>
      </c>
      <c r="D142" s="15">
        <f>D141*0.5</f>
        <v>12.499538479289258</v>
      </c>
      <c r="E142" s="16" t="s">
        <v>43</v>
      </c>
      <c r="G142" t="s">
        <v>12</v>
      </c>
      <c r="J142" s="3">
        <f>J141*0.5</f>
        <v>12.5</v>
      </c>
      <c r="K142" s="2" t="s">
        <v>43</v>
      </c>
      <c r="R142" s="24" t="s">
        <v>12</v>
      </c>
      <c r="S142" s="26">
        <f>S141*0.5</f>
        <v>13.124515403253723</v>
      </c>
      <c r="T142" s="27" t="s">
        <v>69</v>
      </c>
      <c r="Y142" s="7"/>
      <c r="Z142" s="11"/>
    </row>
    <row r="143" spans="1:26" x14ac:dyDescent="0.3">
      <c r="C143" s="12" t="s">
        <v>10</v>
      </c>
      <c r="D143" s="17">
        <f>D142*B131</f>
        <v>24.999076958578517</v>
      </c>
      <c r="E143" s="16" t="s">
        <v>68</v>
      </c>
      <c r="G143" t="s">
        <v>10</v>
      </c>
      <c r="J143" s="7">
        <f>B131*J142</f>
        <v>25</v>
      </c>
      <c r="K143" s="2" t="s">
        <v>37</v>
      </c>
      <c r="R143" s="24" t="s">
        <v>10</v>
      </c>
      <c r="S143" s="28">
        <f>S142*B131</f>
        <v>26.249030806507445</v>
      </c>
      <c r="T143" s="27">
        <f>2*13.12</f>
        <v>26.24</v>
      </c>
      <c r="Y143" s="7"/>
      <c r="Z143" s="11"/>
    </row>
    <row r="146" spans="3:26" x14ac:dyDescent="0.3">
      <c r="C146" s="12" t="s">
        <v>29</v>
      </c>
      <c r="G146" t="s">
        <v>29</v>
      </c>
      <c r="R146" s="24" t="s">
        <v>29</v>
      </c>
    </row>
    <row r="147" spans="3:26" x14ac:dyDescent="0.3">
      <c r="C147" s="12" t="s">
        <v>14</v>
      </c>
      <c r="D147" s="15">
        <f>D137+D138</f>
        <v>999.96307834314064</v>
      </c>
      <c r="E147" s="12" t="s">
        <v>15</v>
      </c>
      <c r="G147" t="s">
        <v>14</v>
      </c>
      <c r="J147" s="3">
        <f>B128*B121</f>
        <v>999.96307834314064</v>
      </c>
      <c r="K147" s="2" t="s">
        <v>15</v>
      </c>
      <c r="R147" s="24" t="s">
        <v>14</v>
      </c>
      <c r="S147" s="26">
        <f>S137+S138</f>
        <v>999.96307834314064</v>
      </c>
      <c r="T147" s="27" t="s">
        <v>15</v>
      </c>
      <c r="Y147" s="7"/>
    </row>
    <row r="148" spans="3:26" x14ac:dyDescent="0.3">
      <c r="C148" s="12" t="s">
        <v>13</v>
      </c>
      <c r="D148" s="15">
        <f>B123</f>
        <v>0</v>
      </c>
      <c r="G148" t="s">
        <v>13</v>
      </c>
      <c r="J148" s="3">
        <f>B123</f>
        <v>0</v>
      </c>
      <c r="R148" s="24" t="s">
        <v>13</v>
      </c>
      <c r="S148" s="26">
        <f>B123</f>
        <v>0</v>
      </c>
      <c r="Y148" s="7"/>
    </row>
    <row r="149" spans="3:26" x14ac:dyDescent="0.3">
      <c r="C149" s="12" t="s">
        <v>16</v>
      </c>
      <c r="D149" s="15">
        <f>10*B121</f>
        <v>249.99076958578516</v>
      </c>
      <c r="E149" s="12" t="s">
        <v>19</v>
      </c>
      <c r="G149" t="s">
        <v>16</v>
      </c>
      <c r="J149" s="3">
        <f>B131*B121</f>
        <v>49.998153917157033</v>
      </c>
      <c r="K149" s="2" t="s">
        <v>19</v>
      </c>
      <c r="R149" s="24" t="s">
        <v>16</v>
      </c>
      <c r="S149" s="26">
        <f>S139</f>
        <v>249.99076958578516</v>
      </c>
      <c r="T149" s="27" t="s">
        <v>19</v>
      </c>
      <c r="Y149" s="7"/>
      <c r="Z149" s="11"/>
    </row>
    <row r="150" spans="3:26" x14ac:dyDescent="0.3">
      <c r="C150" s="12" t="s">
        <v>17</v>
      </c>
      <c r="D150" s="15">
        <f>D143</f>
        <v>24.999076958578517</v>
      </c>
      <c r="E150" s="16" t="s">
        <v>68</v>
      </c>
      <c r="G150" t="s">
        <v>17</v>
      </c>
      <c r="J150" s="3">
        <f>J143</f>
        <v>25</v>
      </c>
      <c r="K150" s="2" t="s">
        <v>37</v>
      </c>
      <c r="R150" s="24" t="s">
        <v>17</v>
      </c>
      <c r="S150" s="26">
        <f>S143</f>
        <v>26.249030806507445</v>
      </c>
      <c r="T150" s="27" t="s">
        <v>70</v>
      </c>
      <c r="Y150" s="7"/>
      <c r="Z150" s="11"/>
    </row>
    <row r="151" spans="3:26" x14ac:dyDescent="0.3">
      <c r="C151" s="12" t="s">
        <v>18</v>
      </c>
      <c r="D151" s="15">
        <f>SUM(D147:D150)</f>
        <v>1274.9529248875044</v>
      </c>
      <c r="G151" t="s">
        <v>18</v>
      </c>
      <c r="J151" s="3">
        <f>SUM(J147:J150)</f>
        <v>1074.9612322602977</v>
      </c>
      <c r="R151" s="24" t="s">
        <v>18</v>
      </c>
      <c r="S151" s="26">
        <f>SUM(S147:S150)</f>
        <v>1276.2028787354332</v>
      </c>
      <c r="Y151" s="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Comparison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2021-06-13T19:12:22Z</dcterms:created>
  <dcterms:modified xsi:type="dcterms:W3CDTF">2021-07-20T14:21:28Z</dcterms:modified>
</cp:coreProperties>
</file>